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tukesk-my.sharepoint.com/personal/leos_safar_tuke_sk/Documents/2022_2023/Oceňovanie Investičných zámerov/6T_LS_Cost Criteria/"/>
    </mc:Choice>
  </mc:AlternateContent>
  <xr:revisionPtr revIDLastSave="122" documentId="13_ncr:1_{0F8384B8-AD89-4007-9774-A87DDC061837}" xr6:coauthVersionLast="47" xr6:coauthVersionMax="47" xr10:uidLastSave="{2BD40E7B-18FF-4397-BCD1-AECBB07D920B}"/>
  <bookViews>
    <workbookView xWindow="-120" yWindow="-120" windowWidth="29040" windowHeight="15720" activeTab="3" xr2:uid="{CB755488-0B8A-404D-9268-6D4B91E6936E}"/>
  </bookViews>
  <sheets>
    <sheet name="Ex. 1" sheetId="1" r:id="rId1"/>
    <sheet name="Ex. 2" sheetId="2" r:id="rId2"/>
    <sheet name="Ex. 3" sheetId="5" r:id="rId3"/>
    <sheet name="Ex. 4"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2" l="1"/>
  <c r="B14" i="2"/>
  <c r="B15" i="2"/>
  <c r="B12" i="1"/>
  <c r="B13" i="1"/>
  <c r="E14" i="3" l="1"/>
  <c r="B14" i="3"/>
  <c r="E16" i="3"/>
  <c r="E17" i="3" s="1"/>
  <c r="B16" i="3"/>
  <c r="B17" i="3" s="1"/>
  <c r="E15" i="3"/>
  <c r="E13" i="3" s="1"/>
  <c r="E15" i="2"/>
  <c r="E10" i="3"/>
  <c r="E12" i="3" s="1"/>
  <c r="E8" i="5"/>
  <c r="E9" i="5" s="1"/>
  <c r="B8" i="5"/>
  <c r="B9" i="5" s="1"/>
  <c r="B13" i="3"/>
  <c r="B10" i="3"/>
  <c r="B12" i="3" s="1"/>
  <c r="E14" i="2"/>
  <c r="E13" i="2" s="1"/>
  <c r="B10" i="2"/>
  <c r="B12" i="2" s="1"/>
  <c r="E10" i="2"/>
  <c r="E12" i="2" s="1"/>
  <c r="E13" i="1"/>
  <c r="E12" i="1"/>
  <c r="E10" i="1"/>
  <c r="E11" i="1" s="1"/>
  <c r="B10" i="1"/>
  <c r="B11" i="1" s="1"/>
  <c r="B18" i="3" l="1"/>
  <c r="E18" i="3"/>
</calcChain>
</file>

<file path=xl/sharedStrings.xml><?xml version="1.0" encoding="utf-8"?>
<sst xmlns="http://schemas.openxmlformats.org/spreadsheetml/2006/main" count="96" uniqueCount="28">
  <si>
    <t>Variant I</t>
  </si>
  <si>
    <t>Variant II</t>
  </si>
  <si>
    <t>Investment</t>
  </si>
  <si>
    <t>Annual labor cost</t>
  </si>
  <si>
    <t>Material consumption</t>
  </si>
  <si>
    <t>Other operating costs</t>
  </si>
  <si>
    <t>Life span (years)</t>
  </si>
  <si>
    <t>Annual Depreciation</t>
  </si>
  <si>
    <t>Average annual cost (inaccurate)</t>
  </si>
  <si>
    <t>Equivalent annual cost (accurate)</t>
  </si>
  <si>
    <t>Amortization factor</t>
  </si>
  <si>
    <t>Payment factor</t>
  </si>
  <si>
    <t>Project A</t>
  </si>
  <si>
    <t>Project B</t>
  </si>
  <si>
    <t>Annual labor costs</t>
  </si>
  <si>
    <t>Disposal Value</t>
  </si>
  <si>
    <t>Purchase of a machine</t>
  </si>
  <si>
    <t>Other annual operating costs</t>
  </si>
  <si>
    <t>Annuity PV factor</t>
  </si>
  <si>
    <t>Discounted cost</t>
  </si>
  <si>
    <t>PV annuity factor</t>
  </si>
  <si>
    <t>EAC (discounted cost*amortization factor)</t>
  </si>
  <si>
    <t>Required rate of return</t>
  </si>
  <si>
    <t>Your company is considering two investment projects, which are expected to ensure equal production outputs. Assuming straight line depreciation method, compare the projects on the base of average annual costs estimated using inaccurate method (average annual cost) and accurate (equivalent annual cost) approach.</t>
  </si>
  <si>
    <t>An investor is considering two investment projects:
Assuming a disposal value of the Project A of 6,000€ and of the Project B of 4,000€ at the end of its operating time, and using straight line depreciation method, estimate:
a) Average annual costs
b) Equivalent annual costs</t>
  </si>
  <si>
    <t>A company is considering to buy a new machine
Estimate discounted costs of the both variants.</t>
  </si>
  <si>
    <t>An investor is considering two investment projects:
Assuming a disposal value of the Project B of 10,000 € at the end of its operating time, and using straight line depreciation method, estimate:
a) Average annual costs
b) Equivalent annual costs
c) Discounted costs</t>
  </si>
  <si>
    <t>Discounted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</si>
</sst>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00000\ _€_-;\-* #,##0.0000000\ _€_-;_-* &quot;-&quot;??\ _€_-;_-@_-"/>
    <numFmt numFmtId="168" formatCode="_-* #,##0\ [$€-1]_-;\-* #,##0\ [$€-1]_-;_-* &quot;-&quot;??\ [$€-1]_-;_-@_-"/>
  </numFmts>
  <fonts count="6" x14ac:knownFonts="1">
    <font>
      <sz val="11"/>
      <color theme="1"/>
      <name val="Calibri"/>
      <family val="2"/>
      <charset val="238"/>
      <scheme val="minor"/>
    </font>
    <font>
      <sz val="11"/>
      <color theme="1"/>
      <name val="Calibri"/>
      <family val="2"/>
      <charset val="238"/>
      <scheme val="minor"/>
    </font>
    <font>
      <sz val="11"/>
      <color theme="1"/>
      <name val="Century Schoolbook"/>
      <family val="1"/>
      <charset val="238"/>
    </font>
    <font>
      <b/>
      <sz val="11"/>
      <color theme="1"/>
      <name val="Century Schoolbook"/>
      <family val="1"/>
      <charset val="238"/>
    </font>
    <font>
      <b/>
      <sz val="11"/>
      <color theme="0" tint="-0.249977111117893"/>
      <name val="Century Schoolbook"/>
      <family val="1"/>
      <charset val="238"/>
    </font>
    <font>
      <sz val="11"/>
      <color theme="0" tint="-0.249977111117893"/>
      <name val="Century Schoolbook"/>
      <family val="1"/>
      <charset val="238"/>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37">
    <xf numFmtId="0" fontId="0" fillId="0" borderId="0" xfId="0"/>
    <xf numFmtId="0" fontId="2" fillId="0" borderId="0" xfId="0" applyFont="1"/>
    <xf numFmtId="0" fontId="2" fillId="0" borderId="1" xfId="0" applyFont="1" applyBorder="1"/>
    <xf numFmtId="3" fontId="2" fillId="0" borderId="1" xfId="0" applyNumberFormat="1" applyFont="1" applyBorder="1"/>
    <xf numFmtId="9" fontId="2" fillId="0" borderId="1" xfId="2" applyFont="1" applyBorder="1"/>
    <xf numFmtId="3" fontId="2" fillId="0" borderId="1" xfId="0" applyNumberFormat="1" applyFont="1" applyBorder="1" applyAlignment="1">
      <alignment horizontal="center"/>
    </xf>
    <xf numFmtId="0" fontId="2" fillId="0" borderId="1" xfId="0" applyFont="1" applyBorder="1" applyAlignment="1">
      <alignment horizontal="center"/>
    </xf>
    <xf numFmtId="9" fontId="2" fillId="0" borderId="1" xfId="2" applyFont="1" applyBorder="1" applyAlignment="1">
      <alignment horizontal="center"/>
    </xf>
    <xf numFmtId="0" fontId="2" fillId="0" borderId="2" xfId="0" applyFont="1" applyBorder="1" applyAlignment="1">
      <alignment wrapText="1"/>
    </xf>
    <xf numFmtId="9" fontId="2" fillId="0" borderId="1" xfId="0" applyNumberFormat="1" applyFont="1" applyBorder="1" applyAlignment="1">
      <alignment horizontal="center"/>
    </xf>
    <xf numFmtId="0" fontId="2" fillId="0" borderId="1" xfId="2" applyNumberFormat="1" applyFont="1" applyBorder="1" applyAlignment="1">
      <alignment horizontal="center"/>
    </xf>
    <xf numFmtId="0" fontId="2" fillId="0" borderId="0" xfId="0" applyFont="1" applyAlignment="1">
      <alignment horizontal="center"/>
    </xf>
    <xf numFmtId="0" fontId="2" fillId="2" borderId="1" xfId="0" applyFont="1" applyFill="1" applyBorder="1"/>
    <xf numFmtId="0" fontId="2" fillId="0" borderId="2" xfId="0" applyFont="1" applyBorder="1"/>
    <xf numFmtId="164" fontId="2" fillId="2" borderId="1" xfId="1" applyFont="1" applyFill="1" applyBorder="1" applyAlignment="1">
      <alignment horizontal="left"/>
    </xf>
    <xf numFmtId="0" fontId="2" fillId="2" borderId="1" xfId="0" applyFont="1" applyFill="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wrapText="1"/>
    </xf>
    <xf numFmtId="0" fontId="3" fillId="0" borderId="1" xfId="0" applyFont="1" applyBorder="1"/>
    <xf numFmtId="168" fontId="2" fillId="0" borderId="1" xfId="0" applyNumberFormat="1" applyFont="1" applyBorder="1"/>
    <xf numFmtId="168" fontId="2" fillId="0" borderId="0" xfId="0" applyNumberFormat="1" applyFont="1"/>
    <xf numFmtId="0" fontId="2" fillId="0" borderId="0" xfId="0" applyFont="1" applyAlignment="1">
      <alignment horizontal="left" vertical="center" wrapText="1"/>
    </xf>
    <xf numFmtId="0" fontId="4" fillId="0" borderId="1" xfId="0" applyFont="1" applyBorder="1"/>
    <xf numFmtId="0" fontId="5" fillId="0" borderId="1" xfId="0" applyFont="1" applyBorder="1"/>
    <xf numFmtId="168" fontId="2" fillId="0" borderId="1" xfId="1" applyNumberFormat="1" applyFont="1" applyBorder="1" applyAlignment="1">
      <alignment horizontal="center"/>
    </xf>
    <xf numFmtId="168" fontId="3" fillId="0" borderId="1" xfId="1" applyNumberFormat="1" applyFont="1" applyBorder="1" applyAlignment="1">
      <alignment horizontal="center"/>
    </xf>
    <xf numFmtId="165" fontId="5" fillId="0" borderId="1" xfId="1" applyNumberFormat="1" applyFont="1" applyBorder="1" applyAlignment="1">
      <alignment horizontal="center"/>
    </xf>
    <xf numFmtId="0" fontId="5" fillId="0" borderId="0" xfId="0" applyFont="1"/>
    <xf numFmtId="0" fontId="5" fillId="0" borderId="1" xfId="0" applyFont="1" applyBorder="1" applyAlignment="1">
      <alignment horizontal="center"/>
    </xf>
    <xf numFmtId="168" fontId="2" fillId="0" borderId="1" xfId="1" applyNumberFormat="1" applyFont="1" applyBorder="1" applyAlignment="1">
      <alignment horizontal="center" vertical="center"/>
    </xf>
    <xf numFmtId="168" fontId="3" fillId="0" borderId="1" xfId="1" applyNumberFormat="1" applyFont="1" applyBorder="1" applyAlignment="1">
      <alignment horizontal="center" vertical="center"/>
    </xf>
    <xf numFmtId="0" fontId="2" fillId="0" borderId="0" xfId="0" applyFont="1" applyAlignment="1">
      <alignment horizontal="left" vertical="center"/>
    </xf>
    <xf numFmtId="0" fontId="5" fillId="0" borderId="1" xfId="2" applyNumberFormat="1" applyFont="1" applyBorder="1" applyAlignment="1">
      <alignment horizontal="center"/>
    </xf>
    <xf numFmtId="168" fontId="2" fillId="2" borderId="1" xfId="1" applyNumberFormat="1" applyFont="1" applyFill="1" applyBorder="1" applyAlignment="1">
      <alignment horizontal="center"/>
    </xf>
    <xf numFmtId="168" fontId="2" fillId="0" borderId="1" xfId="0" applyNumberFormat="1" applyFont="1" applyBorder="1" applyAlignment="1">
      <alignment horizontal="center"/>
    </xf>
    <xf numFmtId="168" fontId="2" fillId="2" borderId="1" xfId="0" applyNumberFormat="1" applyFont="1" applyFill="1" applyBorder="1" applyAlignment="1">
      <alignment horizontal="center"/>
    </xf>
  </cellXfs>
  <cellStyles count="3">
    <cellStyle name="Čiarka" xfId="1" builtinId="3"/>
    <cellStyle name="Normálna" xfId="0" builtinId="0"/>
    <cellStyle name="Percentá"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7B46B-FE6B-46FA-9F6D-47A833FC471A}">
  <dimension ref="A1:E15"/>
  <sheetViews>
    <sheetView workbookViewId="0">
      <selection activeCell="A9" sqref="A9"/>
    </sheetView>
  </sheetViews>
  <sheetFormatPr defaultColWidth="0" defaultRowHeight="14.25" zeroHeight="1" x14ac:dyDescent="0.2"/>
  <cols>
    <col min="1" max="1" width="38.85546875" style="1" bestFit="1" customWidth="1"/>
    <col min="2" max="2" width="15.42578125" style="1" customWidth="1"/>
    <col min="3" max="3" width="8.85546875" style="1" customWidth="1"/>
    <col min="4" max="4" width="38.85546875" style="1" bestFit="1" customWidth="1"/>
    <col min="5" max="5" width="15.42578125" style="1" customWidth="1"/>
    <col min="6" max="7" width="8.85546875" style="1" customWidth="1"/>
    <col min="8" max="16384" width="8.85546875" style="1" hidden="1"/>
  </cols>
  <sheetData>
    <row r="1" spans="1:5" ht="68.25" customHeight="1" x14ac:dyDescent="0.2">
      <c r="A1" s="22" t="s">
        <v>23</v>
      </c>
      <c r="B1" s="22"/>
      <c r="C1" s="22"/>
      <c r="D1" s="22"/>
      <c r="E1" s="22"/>
    </row>
    <row r="2" spans="1:5" x14ac:dyDescent="0.2"/>
    <row r="3" spans="1:5" x14ac:dyDescent="0.2">
      <c r="A3" s="15" t="s">
        <v>12</v>
      </c>
      <c r="B3" s="15"/>
      <c r="D3" s="15" t="s">
        <v>13</v>
      </c>
      <c r="E3" s="15"/>
    </row>
    <row r="4" spans="1:5" x14ac:dyDescent="0.2">
      <c r="A4" s="2" t="s">
        <v>2</v>
      </c>
      <c r="B4" s="20">
        <v>1000000</v>
      </c>
      <c r="D4" s="2" t="s">
        <v>2</v>
      </c>
      <c r="E4" s="20">
        <v>1500000</v>
      </c>
    </row>
    <row r="5" spans="1:5" x14ac:dyDescent="0.2">
      <c r="A5" s="2" t="s">
        <v>3</v>
      </c>
      <c r="B5" s="20">
        <v>300000</v>
      </c>
      <c r="D5" s="2" t="s">
        <v>3</v>
      </c>
      <c r="E5" s="20">
        <v>100000</v>
      </c>
    </row>
    <row r="6" spans="1:5" x14ac:dyDescent="0.2">
      <c r="A6" s="2" t="s">
        <v>4</v>
      </c>
      <c r="B6" s="20">
        <v>200000</v>
      </c>
      <c r="D6" s="2" t="s">
        <v>4</v>
      </c>
      <c r="E6" s="20">
        <v>200000</v>
      </c>
    </row>
    <row r="7" spans="1:5" x14ac:dyDescent="0.2">
      <c r="A7" s="2" t="s">
        <v>5</v>
      </c>
      <c r="B7" s="20">
        <v>100000</v>
      </c>
      <c r="D7" s="2" t="s">
        <v>5</v>
      </c>
      <c r="E7" s="20">
        <v>100000</v>
      </c>
    </row>
    <row r="8" spans="1:5" x14ac:dyDescent="0.2">
      <c r="A8" s="2" t="s">
        <v>6</v>
      </c>
      <c r="B8" s="3">
        <v>5</v>
      </c>
      <c r="D8" s="2" t="s">
        <v>6</v>
      </c>
      <c r="E8" s="3">
        <v>5</v>
      </c>
    </row>
    <row r="9" spans="1:5" x14ac:dyDescent="0.2">
      <c r="A9" s="2" t="s">
        <v>22</v>
      </c>
      <c r="B9" s="4">
        <v>0.1</v>
      </c>
      <c r="D9" s="2" t="s">
        <v>22</v>
      </c>
      <c r="E9" s="4">
        <v>0.1</v>
      </c>
    </row>
    <row r="10" spans="1:5" x14ac:dyDescent="0.2">
      <c r="A10" s="2" t="s">
        <v>7</v>
      </c>
      <c r="B10" s="20">
        <f>B4/B8</f>
        <v>200000</v>
      </c>
      <c r="D10" s="2" t="s">
        <v>7</v>
      </c>
      <c r="E10" s="20">
        <f>E4/E8</f>
        <v>300000</v>
      </c>
    </row>
    <row r="11" spans="1:5" ht="15" x14ac:dyDescent="0.25">
      <c r="A11" s="19" t="s">
        <v>8</v>
      </c>
      <c r="B11" s="20">
        <f>B10+B9*B4+SUM(B5:B7)</f>
        <v>900000</v>
      </c>
      <c r="D11" s="19" t="s">
        <v>8</v>
      </c>
      <c r="E11" s="20">
        <f>E10+E9*E4+SUM(E5:E7)</f>
        <v>850000</v>
      </c>
    </row>
    <row r="12" spans="1:5" ht="15" x14ac:dyDescent="0.25">
      <c r="A12" s="19" t="s">
        <v>9</v>
      </c>
      <c r="B12" s="20">
        <f>(B4*B9*POWER(1.1,5))/(POWER(1.1,5)-1)+SUM(B5:B7)</f>
        <v>863797.48079474526</v>
      </c>
      <c r="D12" s="19" t="s">
        <v>9</v>
      </c>
      <c r="E12" s="20">
        <f>(E4*E9*POWER(1.1,5))/(POWER(1.1,5)-1)+SUM(E5:E7)</f>
        <v>795696.22119211778</v>
      </c>
    </row>
    <row r="13" spans="1:5" ht="15" x14ac:dyDescent="0.25">
      <c r="A13" s="23" t="s">
        <v>11</v>
      </c>
      <c r="B13" s="24">
        <f>(B9*POWER(1.1,5))/(POWER(1.1,5)-1)</f>
        <v>0.26379748079474524</v>
      </c>
      <c r="D13" s="23" t="s">
        <v>11</v>
      </c>
      <c r="E13" s="24">
        <f>(E9*POWER(1.1,5))/(POWER(1.1,5)-1)</f>
        <v>0.26379748079474524</v>
      </c>
    </row>
    <row r="14" spans="1:5" x14ac:dyDescent="0.2">
      <c r="B14" s="21"/>
    </row>
    <row r="15" spans="1:5" x14ac:dyDescent="0.2"/>
  </sheetData>
  <mergeCells count="3">
    <mergeCell ref="D3:E3"/>
    <mergeCell ref="A3:B3"/>
    <mergeCell ref="A1:E1"/>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26BC7-5A46-4703-9EDC-984AB9E6CDF6}">
  <dimension ref="A1:H17"/>
  <sheetViews>
    <sheetView workbookViewId="0">
      <selection activeCell="A9" sqref="A9"/>
    </sheetView>
  </sheetViews>
  <sheetFormatPr defaultColWidth="0" defaultRowHeight="14.25" zeroHeight="1" x14ac:dyDescent="0.2"/>
  <cols>
    <col min="1" max="1" width="38.85546875" style="1" bestFit="1" customWidth="1"/>
    <col min="2" max="2" width="16.28515625" style="1" bestFit="1" customWidth="1"/>
    <col min="3" max="3" width="8.85546875" style="1" customWidth="1"/>
    <col min="4" max="4" width="38.85546875" style="1" bestFit="1" customWidth="1"/>
    <col min="5" max="5" width="16.28515625" style="1" bestFit="1" customWidth="1"/>
    <col min="6" max="6" width="14.28515625" style="1" bestFit="1" customWidth="1"/>
    <col min="7" max="7" width="31.42578125" style="1" hidden="1"/>
    <col min="8" max="8" width="14.28515625" style="1" hidden="1"/>
    <col min="9" max="16384" width="8.85546875" style="1" hidden="1"/>
  </cols>
  <sheetData>
    <row r="1" spans="1:5" ht="81.75" customHeight="1" x14ac:dyDescent="0.2">
      <c r="A1" s="22" t="s">
        <v>24</v>
      </c>
      <c r="B1" s="22"/>
      <c r="C1" s="22"/>
      <c r="D1" s="22"/>
      <c r="E1" s="22"/>
    </row>
    <row r="2" spans="1:5" x14ac:dyDescent="0.2"/>
    <row r="3" spans="1:5" x14ac:dyDescent="0.2">
      <c r="A3" s="15" t="s">
        <v>12</v>
      </c>
      <c r="B3" s="15"/>
      <c r="D3" s="15" t="s">
        <v>13</v>
      </c>
      <c r="E3" s="15"/>
    </row>
    <row r="4" spans="1:5" x14ac:dyDescent="0.2">
      <c r="A4" s="2" t="s">
        <v>2</v>
      </c>
      <c r="B4" s="25">
        <v>2400000</v>
      </c>
      <c r="D4" s="2" t="s">
        <v>2</v>
      </c>
      <c r="E4" s="25">
        <v>3200000</v>
      </c>
    </row>
    <row r="5" spans="1:5" x14ac:dyDescent="0.2">
      <c r="A5" s="2" t="s">
        <v>14</v>
      </c>
      <c r="B5" s="25">
        <v>600000</v>
      </c>
      <c r="D5" s="2" t="s">
        <v>14</v>
      </c>
      <c r="E5" s="25">
        <v>650000</v>
      </c>
    </row>
    <row r="6" spans="1:5" x14ac:dyDescent="0.2">
      <c r="A6" s="2" t="s">
        <v>4</v>
      </c>
      <c r="B6" s="25">
        <v>450000</v>
      </c>
      <c r="D6" s="2" t="s">
        <v>4</v>
      </c>
      <c r="E6" s="25">
        <v>750000</v>
      </c>
    </row>
    <row r="7" spans="1:5" x14ac:dyDescent="0.2">
      <c r="A7" s="2" t="s">
        <v>5</v>
      </c>
      <c r="B7" s="25">
        <v>100000</v>
      </c>
      <c r="D7" s="2" t="s">
        <v>5</v>
      </c>
      <c r="E7" s="25">
        <v>250000</v>
      </c>
    </row>
    <row r="8" spans="1:5" x14ac:dyDescent="0.2">
      <c r="A8" s="2" t="s">
        <v>6</v>
      </c>
      <c r="B8" s="5">
        <v>3</v>
      </c>
      <c r="D8" s="2" t="s">
        <v>6</v>
      </c>
      <c r="E8" s="5">
        <v>15</v>
      </c>
    </row>
    <row r="9" spans="1:5" x14ac:dyDescent="0.2">
      <c r="A9" s="2" t="s">
        <v>22</v>
      </c>
      <c r="B9" s="7">
        <v>0.12</v>
      </c>
      <c r="D9" s="2" t="s">
        <v>22</v>
      </c>
      <c r="E9" s="7">
        <v>0.17</v>
      </c>
    </row>
    <row r="10" spans="1:5" x14ac:dyDescent="0.2">
      <c r="A10" s="2" t="s">
        <v>7</v>
      </c>
      <c r="B10" s="25">
        <f>B4/B8</f>
        <v>800000</v>
      </c>
      <c r="D10" s="2" t="s">
        <v>7</v>
      </c>
      <c r="E10" s="25">
        <f>E4/E8</f>
        <v>213333.33333333334</v>
      </c>
    </row>
    <row r="11" spans="1:5" x14ac:dyDescent="0.2">
      <c r="A11" s="2" t="s">
        <v>15</v>
      </c>
      <c r="B11" s="25">
        <v>6000</v>
      </c>
      <c r="D11" s="2" t="s">
        <v>15</v>
      </c>
      <c r="E11" s="25">
        <v>4000</v>
      </c>
    </row>
    <row r="12" spans="1:5" ht="15" x14ac:dyDescent="0.25">
      <c r="A12" s="19" t="s">
        <v>8</v>
      </c>
      <c r="B12" s="26">
        <f>B10+B9*B4+SUM(B5:B7)-B11/B8</f>
        <v>2236000</v>
      </c>
      <c r="D12" s="19" t="s">
        <v>8</v>
      </c>
      <c r="E12" s="26">
        <f>E10+E9*E4+SUM(E5:E7)-E11/E8</f>
        <v>2407066.666666667</v>
      </c>
    </row>
    <row r="13" spans="1:5" ht="15" x14ac:dyDescent="0.25">
      <c r="A13" s="19" t="s">
        <v>9</v>
      </c>
      <c r="B13" s="26">
        <f>((B4*B9*POWER(1.12,B8))/(POWER(1.12,B8)-1)+SUM(B5:B7))-(B11*B14)</f>
        <v>2147459.4594594589</v>
      </c>
      <c r="D13" s="19" t="s">
        <v>9</v>
      </c>
      <c r="E13" s="26">
        <f>(E4*E9*POWER(1.17,E8))/(POWER(1.17,E8)-1)+SUM(E5:E7)-(E11*E14)</f>
        <v>2250959.4156073658</v>
      </c>
    </row>
    <row r="14" spans="1:5" x14ac:dyDescent="0.2">
      <c r="A14" s="24" t="s">
        <v>10</v>
      </c>
      <c r="B14" s="27">
        <f>B9/(POWER(1.12,B8)-1)</f>
        <v>0.29634898055950659</v>
      </c>
      <c r="C14" s="28"/>
      <c r="D14" s="24" t="s">
        <v>10</v>
      </c>
      <c r="E14" s="29">
        <f>E9/(POWER(1.17,E8)-1)</f>
        <v>1.7822094996046731E-2</v>
      </c>
    </row>
    <row r="15" spans="1:5" x14ac:dyDescent="0.2">
      <c r="A15" s="24" t="s">
        <v>11</v>
      </c>
      <c r="B15" s="27">
        <f>(B9*POWER(1.12,B8))/(POWER(1.12,B8)-1)</f>
        <v>0.41634898055950659</v>
      </c>
      <c r="C15" s="28"/>
      <c r="D15" s="24" t="s">
        <v>11</v>
      </c>
      <c r="E15" s="29">
        <f>(E9*POWER(1.17,E8))/(POWER(1.17,E8)-1)</f>
        <v>0.18782209499604674</v>
      </c>
    </row>
    <row r="16" spans="1:5" x14ac:dyDescent="0.2">
      <c r="B16" s="21"/>
    </row>
    <row r="17" x14ac:dyDescent="0.2"/>
  </sheetData>
  <mergeCells count="3">
    <mergeCell ref="A1:E1"/>
    <mergeCell ref="A3:B3"/>
    <mergeCell ref="D3: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5781E-9326-430B-A10D-95117DFA732D}">
  <dimension ref="A1:E11"/>
  <sheetViews>
    <sheetView workbookViewId="0">
      <selection activeCell="A9" sqref="A9"/>
    </sheetView>
  </sheetViews>
  <sheetFormatPr defaultColWidth="0" defaultRowHeight="14.25" zeroHeight="1" x14ac:dyDescent="0.2"/>
  <cols>
    <col min="1" max="1" width="27.42578125" style="1" customWidth="1"/>
    <col min="2" max="2" width="16.28515625" style="11" bestFit="1" customWidth="1"/>
    <col min="3" max="3" width="8.85546875" style="1" customWidth="1"/>
    <col min="4" max="4" width="27.42578125" style="1" customWidth="1"/>
    <col min="5" max="5" width="16.28515625" style="11" bestFit="1" customWidth="1"/>
    <col min="6" max="7" width="8.85546875" style="1" customWidth="1"/>
    <col min="8" max="16384" width="8.85546875" style="1" hidden="1"/>
  </cols>
  <sheetData>
    <row r="1" spans="1:5" ht="41.25" customHeight="1" x14ac:dyDescent="0.2">
      <c r="A1" s="22" t="s">
        <v>25</v>
      </c>
      <c r="B1" s="32"/>
      <c r="C1" s="32"/>
      <c r="D1" s="32"/>
      <c r="E1" s="32"/>
    </row>
    <row r="2" spans="1:5" x14ac:dyDescent="0.2"/>
    <row r="3" spans="1:5" x14ac:dyDescent="0.2">
      <c r="A3" s="15" t="s">
        <v>0</v>
      </c>
      <c r="B3" s="15"/>
      <c r="C3" s="8"/>
      <c r="D3" s="15" t="s">
        <v>1</v>
      </c>
      <c r="E3" s="15"/>
    </row>
    <row r="4" spans="1:5" x14ac:dyDescent="0.2">
      <c r="A4" s="2" t="s">
        <v>16</v>
      </c>
      <c r="B4" s="30">
        <v>1000000</v>
      </c>
      <c r="C4" s="8"/>
      <c r="D4" s="2" t="s">
        <v>16</v>
      </c>
      <c r="E4" s="30">
        <v>1500000</v>
      </c>
    </row>
    <row r="5" spans="1:5" x14ac:dyDescent="0.2">
      <c r="A5" s="2" t="s">
        <v>17</v>
      </c>
      <c r="B5" s="30">
        <v>600000</v>
      </c>
      <c r="C5" s="8"/>
      <c r="D5" s="2" t="s">
        <v>17</v>
      </c>
      <c r="E5" s="30">
        <v>400000</v>
      </c>
    </row>
    <row r="6" spans="1:5" x14ac:dyDescent="0.2">
      <c r="A6" s="2" t="s">
        <v>22</v>
      </c>
      <c r="B6" s="9">
        <v>0.1</v>
      </c>
      <c r="C6" s="8"/>
      <c r="D6" s="2" t="s">
        <v>22</v>
      </c>
      <c r="E6" s="9">
        <v>0.1</v>
      </c>
    </row>
    <row r="7" spans="1:5" x14ac:dyDescent="0.2">
      <c r="A7" s="2" t="s">
        <v>6</v>
      </c>
      <c r="B7" s="10">
        <v>4</v>
      </c>
      <c r="C7" s="8"/>
      <c r="D7" s="2" t="s">
        <v>6</v>
      </c>
      <c r="E7" s="6">
        <v>4</v>
      </c>
    </row>
    <row r="8" spans="1:5" x14ac:dyDescent="0.2">
      <c r="A8" s="24" t="s">
        <v>18</v>
      </c>
      <c r="B8" s="33">
        <f>(1-POWER(1.1,-B7))/0.1</f>
        <v>3.1698654463492946</v>
      </c>
      <c r="C8" s="8"/>
      <c r="D8" s="24" t="s">
        <v>18</v>
      </c>
      <c r="E8" s="33">
        <f>(1-POWER(1.1,-E7))/0.1</f>
        <v>3.1698654463492946</v>
      </c>
    </row>
    <row r="9" spans="1:5" ht="15" x14ac:dyDescent="0.25">
      <c r="A9" s="19" t="s">
        <v>19</v>
      </c>
      <c r="B9" s="31">
        <f>B4+B5*B8</f>
        <v>2901919.2678095768</v>
      </c>
      <c r="C9" s="8"/>
      <c r="D9" s="19" t="s">
        <v>19</v>
      </c>
      <c r="E9" s="31">
        <f>E4+E5*E8</f>
        <v>2767946.1785397176</v>
      </c>
    </row>
    <row r="10" spans="1:5" x14ac:dyDescent="0.2"/>
    <row r="11" spans="1:5" x14ac:dyDescent="0.2"/>
  </sheetData>
  <mergeCells count="3">
    <mergeCell ref="A3:B3"/>
    <mergeCell ref="D3:E3"/>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00597-455B-4D7C-A6E3-A618886ECF85}">
  <dimension ref="A1:E20"/>
  <sheetViews>
    <sheetView tabSelected="1" workbookViewId="0">
      <selection activeCell="A3" sqref="A3:E9"/>
    </sheetView>
  </sheetViews>
  <sheetFormatPr defaultColWidth="0" defaultRowHeight="14.25" zeroHeight="1" x14ac:dyDescent="0.2"/>
  <cols>
    <col min="1" max="1" width="43.85546875" style="1" customWidth="1"/>
    <col min="2" max="2" width="17.5703125" style="11" bestFit="1" customWidth="1"/>
    <col min="3" max="3" width="8.85546875" style="1" customWidth="1"/>
    <col min="4" max="4" width="44.85546875" style="1" customWidth="1"/>
    <col min="5" max="5" width="17.5703125" style="11" bestFit="1" customWidth="1"/>
    <col min="6" max="6" width="8.85546875" style="1" customWidth="1"/>
    <col min="7" max="7" width="11" style="1" bestFit="1" customWidth="1"/>
    <col min="8" max="16384" width="8.85546875" style="1" hidden="1"/>
  </cols>
  <sheetData>
    <row r="1" spans="1:5" ht="96.75" customHeight="1" x14ac:dyDescent="0.2">
      <c r="A1" s="22" t="s">
        <v>26</v>
      </c>
      <c r="B1" s="32"/>
      <c r="C1" s="32"/>
      <c r="D1" s="32"/>
      <c r="E1" s="32"/>
    </row>
    <row r="2" spans="1:5" x14ac:dyDescent="0.2"/>
    <row r="3" spans="1:5" x14ac:dyDescent="0.2">
      <c r="A3" s="15" t="s">
        <v>12</v>
      </c>
      <c r="B3" s="15"/>
      <c r="C3" s="13"/>
      <c r="D3" s="15" t="s">
        <v>13</v>
      </c>
      <c r="E3" s="15"/>
    </row>
    <row r="4" spans="1:5" x14ac:dyDescent="0.2">
      <c r="A4" s="2" t="s">
        <v>2</v>
      </c>
      <c r="B4" s="25">
        <v>2700000</v>
      </c>
      <c r="C4" s="13"/>
      <c r="D4" s="2" t="s">
        <v>2</v>
      </c>
      <c r="E4" s="25">
        <v>3400000</v>
      </c>
    </row>
    <row r="5" spans="1:5" x14ac:dyDescent="0.2">
      <c r="A5" s="2" t="s">
        <v>14</v>
      </c>
      <c r="B5" s="25">
        <v>820000</v>
      </c>
      <c r="C5" s="13"/>
      <c r="D5" s="2" t="s">
        <v>14</v>
      </c>
      <c r="E5" s="25">
        <v>780000</v>
      </c>
    </row>
    <row r="6" spans="1:5" x14ac:dyDescent="0.2">
      <c r="A6" s="2" t="s">
        <v>4</v>
      </c>
      <c r="B6" s="25">
        <v>650000</v>
      </c>
      <c r="C6" s="13"/>
      <c r="D6" s="2" t="s">
        <v>4</v>
      </c>
      <c r="E6" s="25">
        <v>450000</v>
      </c>
    </row>
    <row r="7" spans="1:5" x14ac:dyDescent="0.2">
      <c r="A7" s="2" t="s">
        <v>5</v>
      </c>
      <c r="B7" s="25">
        <v>300000</v>
      </c>
      <c r="C7" s="13"/>
      <c r="D7" s="2" t="s">
        <v>5</v>
      </c>
      <c r="E7" s="25">
        <v>500000</v>
      </c>
    </row>
    <row r="8" spans="1:5" x14ac:dyDescent="0.2">
      <c r="A8" s="2" t="s">
        <v>6</v>
      </c>
      <c r="B8" s="6">
        <v>6</v>
      </c>
      <c r="C8" s="13"/>
      <c r="D8" s="2" t="s">
        <v>6</v>
      </c>
      <c r="E8" s="6">
        <v>8</v>
      </c>
    </row>
    <row r="9" spans="1:5" x14ac:dyDescent="0.2">
      <c r="A9" s="2" t="s">
        <v>22</v>
      </c>
      <c r="B9" s="7">
        <v>0.1</v>
      </c>
      <c r="C9" s="13"/>
      <c r="D9" s="2" t="s">
        <v>22</v>
      </c>
      <c r="E9" s="7">
        <v>0.1</v>
      </c>
    </row>
    <row r="10" spans="1:5" x14ac:dyDescent="0.2">
      <c r="A10" s="2" t="s">
        <v>7</v>
      </c>
      <c r="B10" s="25">
        <f>B4/B8</f>
        <v>450000</v>
      </c>
      <c r="C10" s="13"/>
      <c r="D10" s="2" t="s">
        <v>7</v>
      </c>
      <c r="E10" s="25">
        <f>E4/E8</f>
        <v>425000</v>
      </c>
    </row>
    <row r="11" spans="1:5" x14ac:dyDescent="0.2">
      <c r="A11" s="16"/>
      <c r="B11" s="17"/>
      <c r="C11" s="13"/>
      <c r="D11" s="2" t="s">
        <v>15</v>
      </c>
      <c r="E11" s="25">
        <v>10000</v>
      </c>
    </row>
    <row r="12" spans="1:5" x14ac:dyDescent="0.2">
      <c r="A12" s="14" t="s">
        <v>8</v>
      </c>
      <c r="B12" s="34">
        <f>B10+B9*B4+SUM(B5:B7)</f>
        <v>2490000</v>
      </c>
      <c r="C12" s="13"/>
      <c r="D12" s="14" t="s">
        <v>8</v>
      </c>
      <c r="E12" s="34">
        <f>E10+E9*E4+SUM(E5:E7)-E11/E8</f>
        <v>2493750</v>
      </c>
    </row>
    <row r="13" spans="1:5" x14ac:dyDescent="0.2">
      <c r="A13" s="14" t="s">
        <v>9</v>
      </c>
      <c r="B13" s="34">
        <f>(B4*B9*POWER(1.1,B8))/(POWER(1.1,B8)-1)+SUM(B5:B7)</f>
        <v>2389939.9269792014</v>
      </c>
      <c r="C13" s="13"/>
      <c r="D13" s="14" t="s">
        <v>9</v>
      </c>
      <c r="E13" s="34">
        <f>(E4*E9*POWER(1.1,E8))/(POWER(1.1,E8)-1)+SUM(E5:E7)-(E15*E11)</f>
        <v>2366435.2195786177</v>
      </c>
    </row>
    <row r="14" spans="1:5" x14ac:dyDescent="0.2">
      <c r="A14" s="24" t="s">
        <v>11</v>
      </c>
      <c r="B14" s="29">
        <f>(B9*POWER(1.1,B8))/(POWER(1.1,B8)-1)</f>
        <v>0.22960738036266726</v>
      </c>
      <c r="C14" s="13"/>
      <c r="D14" s="24" t="s">
        <v>11</v>
      </c>
      <c r="E14" s="29">
        <f>(E9*POWER(1.1,E8))/(POWER(1.1,E8)-1)</f>
        <v>0.18744401757481335</v>
      </c>
    </row>
    <row r="15" spans="1:5" x14ac:dyDescent="0.2">
      <c r="A15" s="18"/>
      <c r="B15" s="18"/>
      <c r="C15" s="13"/>
      <c r="D15" s="24" t="s">
        <v>10</v>
      </c>
      <c r="E15" s="29">
        <f>E9/(POWER(1.1,E8)-1)</f>
        <v>8.7444017574813376E-2</v>
      </c>
    </row>
    <row r="16" spans="1:5" x14ac:dyDescent="0.2">
      <c r="A16" s="24" t="s">
        <v>20</v>
      </c>
      <c r="B16" s="29">
        <f>(1-POWER(1.1,-B8))/B9</f>
        <v>4.3552606994622272</v>
      </c>
      <c r="C16" s="13"/>
      <c r="D16" s="24" t="s">
        <v>20</v>
      </c>
      <c r="E16" s="29">
        <f>(1-POWER(1.1,-E8))/E9</f>
        <v>5.3349261979026679</v>
      </c>
    </row>
    <row r="17" spans="1:5" x14ac:dyDescent="0.2">
      <c r="A17" s="2" t="s">
        <v>27</v>
      </c>
      <c r="B17" s="35">
        <f>B4+SUM(B5:B7)*B16</f>
        <v>10408811.438048143</v>
      </c>
      <c r="C17" s="13"/>
      <c r="D17" s="2" t="s">
        <v>27</v>
      </c>
      <c r="E17" s="35">
        <f>E4+SUM(E5:E7)*E16-E11/POWER(1.1,E8)</f>
        <v>12624757.248569518</v>
      </c>
    </row>
    <row r="18" spans="1:5" x14ac:dyDescent="0.2">
      <c r="A18" s="12" t="s">
        <v>21</v>
      </c>
      <c r="B18" s="36">
        <f>B17*B14</f>
        <v>2389939.9269792014</v>
      </c>
      <c r="C18" s="13"/>
      <c r="D18" s="12" t="s">
        <v>21</v>
      </c>
      <c r="E18" s="36">
        <f>E17*E14</f>
        <v>2366435.2195786173</v>
      </c>
    </row>
    <row r="19" spans="1:5" x14ac:dyDescent="0.2"/>
    <row r="20" spans="1:5" x14ac:dyDescent="0.2"/>
  </sheetData>
  <mergeCells count="5">
    <mergeCell ref="A3:B3"/>
    <mergeCell ref="D3:E3"/>
    <mergeCell ref="A11:B11"/>
    <mergeCell ref="A15:B15"/>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Ex. 1</vt:lpstr>
      <vt:lpstr>Ex. 2</vt:lpstr>
      <vt:lpstr>Ex. 3</vt:lpstr>
      <vt:lpstr>Ex.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Leos Safar, MSc., MBA</dc:creator>
  <cp:lastModifiedBy>Leos Safar</cp:lastModifiedBy>
  <dcterms:created xsi:type="dcterms:W3CDTF">2018-11-07T10:19:59Z</dcterms:created>
  <dcterms:modified xsi:type="dcterms:W3CDTF">2023-03-21T21:11:05Z</dcterms:modified>
</cp:coreProperties>
</file>